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aee088d8a6a65d6/Desktop/PUCV/1. Empresas/Armada/2025 - diplo/"/>
    </mc:Choice>
  </mc:AlternateContent>
  <xr:revisionPtr revIDLastSave="39" documentId="13_ncr:1_{5AE319BB-BFEA-446D-AE8A-AE37F40E39E9}" xr6:coauthVersionLast="47" xr6:coauthVersionMax="47" xr10:uidLastSave="{A18778C5-7C36-4C07-9F17-CE085201181B}"/>
  <bookViews>
    <workbookView xWindow="-108" yWindow="-108" windowWidth="23256" windowHeight="13896" tabRatio="796" activeTab="1" xr2:uid="{00000000-000D-0000-FFFF-FFFF00000000}"/>
  </bookViews>
  <sheets>
    <sheet name="PPTO  " sheetId="15" r:id="rId1"/>
    <sheet name="Cronograma Clases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" i="15" l="1"/>
  <c r="H31" i="15"/>
  <c r="H29" i="15"/>
  <c r="H51" i="15"/>
  <c r="I19" i="15"/>
  <c r="H30" i="15" l="1"/>
  <c r="I30" i="15"/>
  <c r="I29" i="15"/>
  <c r="I15" i="15"/>
  <c r="I40" i="15"/>
  <c r="I36" i="15"/>
  <c r="I31" i="15"/>
  <c r="I16" i="15"/>
  <c r="I18" i="15"/>
  <c r="I23" i="15" s="1"/>
  <c r="I20" i="15"/>
  <c r="I21" i="15"/>
  <c r="I22" i="15"/>
  <c r="I41" i="15"/>
  <c r="I42" i="15"/>
  <c r="I43" i="15"/>
  <c r="I44" i="15"/>
  <c r="I14" i="15"/>
  <c r="I45" i="15" l="1"/>
  <c r="I38" i="15"/>
  <c r="I32" i="15"/>
  <c r="H48" i="15"/>
  <c r="E25" i="15"/>
  <c r="I25" i="15" s="1"/>
  <c r="I26" i="15" s="1"/>
  <c r="I46" i="15" l="1"/>
  <c r="I47" i="15" s="1"/>
  <c r="H49" i="15" s="1"/>
  <c r="F49" i="15" s="1"/>
  <c r="H52" i="15" l="1"/>
  <c r="F5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Avalos</author>
    <author>Usuario</author>
  </authors>
  <commentList>
    <comment ref="E7" authorId="0" shapeId="0" xr:uid="{48255DBF-E480-4780-8464-8B0926E5E4A3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F7" authorId="0" shapeId="0" xr:uid="{09955B9A-DB4F-4F94-ACBB-3D782C2F9A39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D40" authorId="1" shapeId="0" xr:uid="{B5D1D2DD-BB96-44ED-BBFD-7B5E5AE6BB8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articulo.mercadolibre.cl/MLC-637940769-agua-benedictino-500-cc-sin-gas-pack-12-botellas-_JM?matt_tool=35115214&amp;matt_word=&amp;matt_source=google&amp;matt_campaign_id=14572403968&amp;matt_ad_group_id=126603518773&amp;matt_match_type=&amp;matt_network=g&amp;matt_device=c&amp;matt_creative=544459181486&amp;matt_keyword=&amp;matt_ad_position=&amp;matt_ad_type=pla&amp;matt_merchant_id=266046488&amp;matt_product_id=MLC637940769&amp;matt_product_partition_id=1944806289800&amp;matt_target_id=pla-1944806289800&amp;cq_src=google_ads&amp;cq_cmp=14572403968&amp;cq_net=g&amp;cq_plt=gp&amp;cq_med=pla&amp;gad_source=4&amp;gclid=CjwKCAjw2dG1BhB4EiwA998cqGp9JbnRbSyInmfFvsYwdNuZGLdllrt4Zf6cPhqt8hvvehBTdaFTZBoCWyAQAvD_BwE
</t>
        </r>
      </text>
    </comment>
    <comment ref="D42" authorId="1" shapeId="0" xr:uid="{38F199D8-4CEC-43F1-B4D5-11EEB8E15452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https://www.confiterialamundial.cl/catalogo/promociones/cyberday/bombon-bon-o-bon-chocolate-leche-display-30-unidades/
</t>
        </r>
      </text>
    </comment>
  </commentList>
</comments>
</file>

<file path=xl/sharedStrings.xml><?xml version="1.0" encoding="utf-8"?>
<sst xmlns="http://schemas.openxmlformats.org/spreadsheetml/2006/main" count="151" uniqueCount="109">
  <si>
    <t>Consultor:</t>
  </si>
  <si>
    <t>CECO:</t>
  </si>
  <si>
    <t>Nombre y tipo del Programa:</t>
  </si>
  <si>
    <t>Cliente (Nombre - Nuevo):</t>
  </si>
  <si>
    <t>Zona-Ciudad-País / Fecha Inicio - Término</t>
  </si>
  <si>
    <t>Fecha:</t>
  </si>
  <si>
    <t>Hrs/curso:</t>
  </si>
  <si>
    <t>Nº Total Alumnos:</t>
  </si>
  <si>
    <t>EXT</t>
  </si>
  <si>
    <t>Otro Overhead</t>
  </si>
  <si>
    <t>Tipo de Programa:</t>
  </si>
  <si>
    <t>Valor UF</t>
  </si>
  <si>
    <t>ITEN 1: COSTO DE ACADEMICOS Y DOCENCIA</t>
  </si>
  <si>
    <t>ITEM 2: MATERIALES DE CLASES</t>
  </si>
  <si>
    <t>VALORES TOTALES</t>
  </si>
  <si>
    <t>VALORES</t>
  </si>
  <si>
    <t>Sala</t>
  </si>
  <si>
    <t>DESCRIPCIÓN</t>
  </si>
  <si>
    <t>CANTIDAD</t>
  </si>
  <si>
    <t xml:space="preserve">UTILIDAD FINAL: </t>
  </si>
  <si>
    <t>PRESUPUESTO PUCV - F.M.C</t>
  </si>
  <si>
    <t>Curso</t>
  </si>
  <si>
    <t>Interno</t>
  </si>
  <si>
    <t>Valparaiso</t>
  </si>
  <si>
    <t>Camila Grez</t>
  </si>
  <si>
    <t>INT</t>
  </si>
  <si>
    <t xml:space="preserve">PERSONAL </t>
  </si>
  <si>
    <t>Caja BonoBon</t>
  </si>
  <si>
    <t>Set Botellas de Agua</t>
  </si>
  <si>
    <t>Sala PUCV</t>
  </si>
  <si>
    <t>KIT</t>
  </si>
  <si>
    <t>KIT BÁSICO (Bolsa - Lápiz - Libreta)</t>
  </si>
  <si>
    <t>Certificados</t>
  </si>
  <si>
    <t>HORAS RELATORÍA</t>
  </si>
  <si>
    <t>UF X HORA</t>
  </si>
  <si>
    <t>VIATICOS</t>
  </si>
  <si>
    <t>Pack de 12 botellas</t>
  </si>
  <si>
    <t>Caja 30 unidades</t>
  </si>
  <si>
    <t>Tutor</t>
  </si>
  <si>
    <t>Valor por sesión</t>
  </si>
  <si>
    <t xml:space="preserve">Ceremonia </t>
  </si>
  <si>
    <t>Royalty: PUCV</t>
  </si>
  <si>
    <t>Total Gastos</t>
  </si>
  <si>
    <t>Flujo Bruto (Utilidad Bruta)</t>
  </si>
  <si>
    <t>TOTAL ITEM 4</t>
  </si>
  <si>
    <t>ITEM 3:  SALAS  Y COFFE</t>
  </si>
  <si>
    <t>ITEM 4:COSTO KIFK OFF / COSTO CEREMONIA</t>
  </si>
  <si>
    <t>ITEM 5: OTROS COSTOS</t>
  </si>
  <si>
    <t>TOTAL ITEM 5</t>
  </si>
  <si>
    <t>TOTAL ITEM 1</t>
  </si>
  <si>
    <t>VALOR PROYECTO</t>
  </si>
  <si>
    <t>Flujo Neto (Formación Continua)</t>
  </si>
  <si>
    <t>Comisión consultor</t>
  </si>
  <si>
    <t>Maestro de Ceremónia</t>
  </si>
  <si>
    <t>Fotógrafo</t>
  </si>
  <si>
    <t>Auditorio / Sala</t>
  </si>
  <si>
    <t>Asiste de Ceremonia</t>
  </si>
  <si>
    <t>Cocktail</t>
  </si>
  <si>
    <t>Coffe Break Base</t>
  </si>
  <si>
    <t>Módulo</t>
  </si>
  <si>
    <t>Grupo 1</t>
  </si>
  <si>
    <t>Libro + Libreta</t>
  </si>
  <si>
    <t>Docente</t>
  </si>
  <si>
    <t>Armada</t>
  </si>
  <si>
    <t>Diplomado Gestión de Recursos Humanos Armada</t>
  </si>
  <si>
    <t xml:space="preserve">Coordinación Académica ( Carolina Quinteros) </t>
  </si>
  <si>
    <t>Relatoría docente 1 (Orompello Palacios)</t>
  </si>
  <si>
    <t>Relatoría docente 2 (Verónica Corvalan)</t>
  </si>
  <si>
    <t>Relatoría docente 3 (Claudia Vaisman)</t>
  </si>
  <si>
    <t>Docencia Online (Orompello Palacios)</t>
  </si>
  <si>
    <t>Docencia Online  (Verónica Corvalan)</t>
  </si>
  <si>
    <t>Docencia Online  (Claudia Vaisman)</t>
  </si>
  <si>
    <t>Almuerzo</t>
  </si>
  <si>
    <t>2 coffee por sesión - 51 pp</t>
  </si>
  <si>
    <t xml:space="preserve">100 personas </t>
  </si>
  <si>
    <t>Claudia Saez</t>
  </si>
  <si>
    <t>Se incluye mejor profesor y alumno</t>
  </si>
  <si>
    <t>Derecho Laboral</t>
  </si>
  <si>
    <t>Orompello Palacios</t>
  </si>
  <si>
    <t>Fecha Online</t>
  </si>
  <si>
    <t>Fecha Presencial</t>
  </si>
  <si>
    <t>Hora Presencial</t>
  </si>
  <si>
    <t>Contabilidad y Finanzas</t>
  </si>
  <si>
    <t>Negociación</t>
  </si>
  <si>
    <t>Verónica Corvalan</t>
  </si>
  <si>
    <t>Claudia Vaisman</t>
  </si>
  <si>
    <t>8:30 a 17:30</t>
  </si>
  <si>
    <t>Liderazgo</t>
  </si>
  <si>
    <t>Coaching</t>
  </si>
  <si>
    <t>Daniela Rojas</t>
  </si>
  <si>
    <t>almuerzo para cada día por 8 sesiones 51pp</t>
  </si>
  <si>
    <t xml:space="preserve">3 días antes envio bienvenida </t>
  </si>
  <si>
    <t>Coordinación dependencias Armada</t>
  </si>
  <si>
    <t>Politecnico Academia - Salinas</t>
  </si>
  <si>
    <t>Horario Coffes: 10:30 y 15:30</t>
  </si>
  <si>
    <t>Taller Habilidades Directivas (Liderazgo)</t>
  </si>
  <si>
    <t>Ceremonia de Certificación - Salón V Centenario</t>
  </si>
  <si>
    <t>Nota: Licitación - 10 sesiones de clase presencial</t>
  </si>
  <si>
    <t>Relatoría docente 4 (Daniela Rojas)</t>
  </si>
  <si>
    <t>08/09 - 30/09</t>
  </si>
  <si>
    <t>1/10 - 28/10</t>
  </si>
  <si>
    <t>29/10 - 11/11</t>
  </si>
  <si>
    <t>Clase 5</t>
  </si>
  <si>
    <t>Clase 6</t>
  </si>
  <si>
    <t>Clase 7</t>
  </si>
  <si>
    <t>Clase 8</t>
  </si>
  <si>
    <t>Clase 9</t>
  </si>
  <si>
    <t>Relatoría docente 5 ( Claudia Vaisman )</t>
  </si>
  <si>
    <t>Clase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</si>
</sst>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$&quot;* #,##0.00_ ;_ &quot;$&quot;* \-#,##0.00_ ;_ &quot;$&quot;* &quot;-&quot;??_ ;_ @_ "/>
    <numFmt numFmtId="164" formatCode="_-&quot;$&quot;* #,##0_-;\-&quot;$&quot;* #,##0_-;_-&quot;$&quot;* &quot;-&quot;_-;_-@_-"/>
    <numFmt numFmtId="165" formatCode="_-&quot;$&quot;* #,##0.00_-;\-&quot;$&quot;* #,##0.00_-;_-&quot;$&quot;* &quot;-&quot;_-;_-@_-"/>
    <numFmt numFmtId="166" formatCode="[$-F800]dddd\,\ mmmm\ dd\,\ yyyy"/>
    <numFmt numFmtId="167" formatCode="0.0%"/>
  </numFmts>
  <fonts count="3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0"/>
      <color indexed="8"/>
      <name val="Calibri (Cuerpo)"/>
    </font>
    <font>
      <b/>
      <sz val="20"/>
      <name val="Calibri"/>
      <family val="2"/>
    </font>
    <font>
      <b/>
      <sz val="20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indexed="8"/>
      <name val="Calibri (Cuerpo)"/>
    </font>
    <font>
      <sz val="48"/>
      <color theme="1"/>
      <name val="Calibri"/>
      <family val="2"/>
    </font>
    <font>
      <b/>
      <sz val="22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4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19" xfId="0" applyFont="1" applyFill="1" applyBorder="1"/>
    <xf numFmtId="14" fontId="10" fillId="0" borderId="21" xfId="0" applyNumberFormat="1" applyFont="1" applyFill="1" applyBorder="1" applyAlignment="1">
      <alignment horizontal="left" vertical="center"/>
    </xf>
    <xf numFmtId="0" fontId="12" fillId="2" borderId="26" xfId="0" applyFont="1" applyFill="1" applyBorder="1"/>
    <xf numFmtId="38" fontId="8" fillId="2" borderId="5" xfId="0" applyNumberFormat="1" applyFont="1" applyFill="1" applyBorder="1" applyAlignment="1">
      <alignment horizontal="center"/>
    </xf>
    <xf numFmtId="14" fontId="10" fillId="0" borderId="27" xfId="0" applyNumberFormat="1" applyFont="1" applyFill="1" applyBorder="1" applyAlignment="1">
      <alignment horizontal="left" vertical="center"/>
    </xf>
    <xf numFmtId="0" fontId="0" fillId="0" borderId="0" xfId="0" applyBorder="1"/>
    <xf numFmtId="0" fontId="5" fillId="2" borderId="5" xfId="0" applyFont="1" applyFill="1" applyBorder="1" applyAlignment="1">
      <alignment horizontal="center"/>
    </xf>
    <xf numFmtId="0" fontId="9" fillId="3" borderId="31" xfId="0" applyFont="1" applyFill="1" applyBorder="1"/>
    <xf numFmtId="0" fontId="9" fillId="4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14" fillId="3" borderId="3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7" xfId="0" applyFont="1" applyFill="1" applyBorder="1"/>
    <xf numFmtId="38" fontId="10" fillId="0" borderId="15" xfId="0" applyNumberFormat="1" applyFont="1" applyFill="1" applyBorder="1" applyAlignment="1">
      <alignment horizontal="left" vertical="center"/>
    </xf>
    <xf numFmtId="38" fontId="10" fillId="0" borderId="3" xfId="0" applyNumberFormat="1" applyFont="1" applyFill="1" applyBorder="1" applyAlignment="1">
      <alignment horizontal="left" vertical="center"/>
    </xf>
    <xf numFmtId="38" fontId="16" fillId="2" borderId="43" xfId="0" applyNumberFormat="1" applyFont="1" applyFill="1" applyBorder="1" applyAlignment="1">
      <alignment vertical="center" wrapText="1"/>
    </xf>
    <xf numFmtId="38" fontId="16" fillId="2" borderId="44" xfId="0" applyNumberFormat="1" applyFont="1" applyFill="1" applyBorder="1" applyAlignment="1">
      <alignment vertical="center"/>
    </xf>
    <xf numFmtId="38" fontId="16" fillId="2" borderId="44" xfId="0" applyNumberFormat="1" applyFont="1" applyFill="1" applyBorder="1" applyAlignment="1">
      <alignment vertical="center" wrapText="1"/>
    </xf>
    <xf numFmtId="0" fontId="16" fillId="2" borderId="44" xfId="0" applyFont="1" applyFill="1" applyBorder="1"/>
    <xf numFmtId="0" fontId="16" fillId="2" borderId="45" xfId="0" applyFont="1" applyFill="1" applyBorder="1"/>
    <xf numFmtId="0" fontId="20" fillId="0" borderId="0" xfId="0" applyFont="1"/>
    <xf numFmtId="164" fontId="11" fillId="8" borderId="30" xfId="169" applyFont="1" applyFill="1" applyBorder="1" applyAlignment="1">
      <alignment horizontal="center"/>
    </xf>
    <xf numFmtId="164" fontId="11" fillId="8" borderId="25" xfId="169" applyFont="1" applyFill="1" applyBorder="1" applyAlignment="1">
      <alignment horizontal="center"/>
    </xf>
    <xf numFmtId="164" fontId="11" fillId="9" borderId="27" xfId="169" applyFont="1" applyFill="1" applyBorder="1" applyAlignment="1">
      <alignment horizontal="center"/>
    </xf>
    <xf numFmtId="0" fontId="14" fillId="3" borderId="52" xfId="0" applyFont="1" applyFill="1" applyBorder="1" applyAlignment="1">
      <alignment horizontal="center" vertical="center"/>
    </xf>
    <xf numFmtId="164" fontId="21" fillId="2" borderId="2" xfId="169" applyFont="1" applyFill="1" applyBorder="1" applyAlignment="1">
      <alignment horizontal="center"/>
    </xf>
    <xf numFmtId="164" fontId="21" fillId="2" borderId="21" xfId="169" applyFont="1" applyFill="1" applyBorder="1" applyAlignment="1">
      <alignment horizontal="center"/>
    </xf>
    <xf numFmtId="164" fontId="21" fillId="2" borderId="5" xfId="169" applyFont="1" applyFill="1" applyBorder="1" applyAlignment="1">
      <alignment horizontal="center"/>
    </xf>
    <xf numFmtId="164" fontId="21" fillId="2" borderId="27" xfId="169" applyFont="1" applyFill="1" applyBorder="1" applyAlignment="1">
      <alignment horizontal="center"/>
    </xf>
    <xf numFmtId="164" fontId="21" fillId="2" borderId="7" xfId="169" applyFont="1" applyFill="1" applyBorder="1" applyAlignment="1">
      <alignment horizontal="center"/>
    </xf>
    <xf numFmtId="164" fontId="21" fillId="2" borderId="4" xfId="169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164" fontId="21" fillId="2" borderId="1" xfId="169" applyFont="1" applyFill="1" applyBorder="1" applyAlignment="1">
      <alignment horizontal="center"/>
    </xf>
    <xf numFmtId="0" fontId="26" fillId="12" borderId="15" xfId="0" applyFont="1" applyFill="1" applyBorder="1"/>
    <xf numFmtId="164" fontId="27" fillId="12" borderId="20" xfId="169" applyFont="1" applyFill="1" applyBorder="1" applyAlignment="1">
      <alignment horizontal="left" vertical="center"/>
    </xf>
    <xf numFmtId="38" fontId="23" fillId="2" borderId="2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left"/>
    </xf>
    <xf numFmtId="0" fontId="21" fillId="2" borderId="7" xfId="0" applyFont="1" applyFill="1" applyBorder="1" applyAlignment="1">
      <alignment horizontal="left"/>
    </xf>
    <xf numFmtId="4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164" fontId="19" fillId="0" borderId="0" xfId="0" applyNumberFormat="1" applyFont="1"/>
    <xf numFmtId="0" fontId="19" fillId="0" borderId="0" xfId="0" applyFont="1"/>
    <xf numFmtId="0" fontId="0" fillId="13" borderId="56" xfId="0" applyFill="1" applyBorder="1" applyAlignment="1">
      <alignment horizontal="center"/>
    </xf>
    <xf numFmtId="166" fontId="0" fillId="8" borderId="56" xfId="0" applyNumberFormat="1" applyFill="1" applyBorder="1" applyAlignment="1">
      <alignment horizontal="left"/>
    </xf>
    <xf numFmtId="3" fontId="0" fillId="0" borderId="0" xfId="0" applyNumberFormat="1"/>
    <xf numFmtId="0" fontId="0" fillId="8" borderId="56" xfId="0" applyFill="1" applyBorder="1"/>
    <xf numFmtId="20" fontId="0" fillId="8" borderId="56" xfId="0" applyNumberFormat="1" applyFill="1" applyBorder="1" applyAlignment="1">
      <alignment horizontal="center"/>
    </xf>
    <xf numFmtId="0" fontId="29" fillId="0" borderId="0" xfId="0" applyFont="1"/>
    <xf numFmtId="0" fontId="29" fillId="8" borderId="56" xfId="0" applyFont="1" applyFill="1" applyBorder="1"/>
    <xf numFmtId="166" fontId="29" fillId="8" borderId="56" xfId="0" applyNumberFormat="1" applyFont="1" applyFill="1" applyBorder="1" applyAlignment="1">
      <alignment horizontal="left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0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38" fontId="10" fillId="3" borderId="0" xfId="0" applyNumberFormat="1" applyFont="1" applyFill="1" applyBorder="1" applyAlignment="1">
      <alignment horizontal="left" vertical="top"/>
    </xf>
    <xf numFmtId="38" fontId="10" fillId="3" borderId="8" xfId="0" applyNumberFormat="1" applyFont="1" applyFill="1" applyBorder="1" applyAlignment="1">
      <alignment horizontal="left" vertical="top"/>
    </xf>
    <xf numFmtId="38" fontId="10" fillId="3" borderId="18" xfId="0" applyNumberFormat="1" applyFont="1" applyFill="1" applyBorder="1" applyAlignment="1">
      <alignment horizontal="left" vertical="top"/>
    </xf>
    <xf numFmtId="38" fontId="10" fillId="3" borderId="10" xfId="0" applyNumberFormat="1" applyFont="1" applyFill="1" applyBorder="1" applyAlignment="1">
      <alignment horizontal="left" vertical="top"/>
    </xf>
    <xf numFmtId="38" fontId="10" fillId="0" borderId="14" xfId="0" applyNumberFormat="1" applyFont="1" applyFill="1" applyBorder="1" applyAlignment="1">
      <alignment horizontal="center" vertical="center" wrapText="1"/>
    </xf>
    <xf numFmtId="38" fontId="10" fillId="0" borderId="39" xfId="0" applyNumberFormat="1" applyFont="1" applyFill="1" applyBorder="1" applyAlignment="1">
      <alignment horizontal="center" vertical="center" wrapText="1"/>
    </xf>
    <xf numFmtId="38" fontId="10" fillId="0" borderId="16" xfId="0" applyNumberFormat="1" applyFont="1" applyFill="1" applyBorder="1" applyAlignment="1">
      <alignment horizontal="center" vertical="center"/>
    </xf>
    <xf numFmtId="38" fontId="10" fillId="0" borderId="40" xfId="0" applyNumberFormat="1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vertical="center"/>
    </xf>
    <xf numFmtId="14" fontId="10" fillId="0" borderId="14" xfId="0" applyNumberFormat="1" applyFont="1" applyFill="1" applyBorder="1" applyAlignment="1">
      <alignment horizontal="center" vertical="center"/>
    </xf>
    <xf numFmtId="14" fontId="10" fillId="0" borderId="39" xfId="0" applyNumberFormat="1" applyFont="1" applyFill="1" applyBorder="1" applyAlignment="1">
      <alignment horizontal="center" vertical="center"/>
    </xf>
    <xf numFmtId="165" fontId="10" fillId="0" borderId="16" xfId="169" applyNumberFormat="1" applyFont="1" applyFill="1" applyBorder="1" applyAlignment="1">
      <alignment horizontal="left" vertical="center"/>
    </xf>
    <xf numFmtId="165" fontId="10" fillId="0" borderId="40" xfId="169" applyNumberFormat="1" applyFont="1" applyFill="1" applyBorder="1" applyAlignment="1">
      <alignment horizontal="left" vertical="center"/>
    </xf>
    <xf numFmtId="38" fontId="10" fillId="0" borderId="41" xfId="0" applyNumberFormat="1" applyFont="1" applyFill="1" applyBorder="1" applyAlignment="1">
      <alignment horizontal="center" vertical="center"/>
    </xf>
    <xf numFmtId="38" fontId="10" fillId="0" borderId="42" xfId="0" applyNumberFormat="1" applyFont="1" applyFill="1" applyBorder="1" applyAlignment="1">
      <alignment horizontal="center" vertical="center"/>
    </xf>
    <xf numFmtId="38" fontId="8" fillId="9" borderId="23" xfId="0" applyNumberFormat="1" applyFont="1" applyFill="1" applyBorder="1" applyAlignment="1">
      <alignment horizontal="center" vertical="center"/>
    </xf>
    <xf numFmtId="38" fontId="8" fillId="9" borderId="49" xfId="0" applyNumberFormat="1" applyFont="1" applyFill="1" applyBorder="1" applyAlignment="1">
      <alignment horizontal="center" vertical="center"/>
    </xf>
    <xf numFmtId="38" fontId="8" fillId="9" borderId="24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left"/>
    </xf>
    <xf numFmtId="0" fontId="21" fillId="2" borderId="7" xfId="0" applyFont="1" applyFill="1" applyBorder="1" applyAlignment="1">
      <alignment horizontal="left"/>
    </xf>
    <xf numFmtId="0" fontId="14" fillId="3" borderId="3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38" fontId="8" fillId="9" borderId="9" xfId="0" applyNumberFormat="1" applyFont="1" applyFill="1" applyBorder="1" applyAlignment="1">
      <alignment horizontal="center" vertical="center"/>
    </xf>
    <xf numFmtId="38" fontId="8" fillId="9" borderId="18" xfId="0" applyNumberFormat="1" applyFont="1" applyFill="1" applyBorder="1" applyAlignment="1">
      <alignment horizontal="center" vertical="center"/>
    </xf>
    <xf numFmtId="38" fontId="8" fillId="9" borderId="5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/>
    </xf>
    <xf numFmtId="0" fontId="25" fillId="7" borderId="50" xfId="0" applyFont="1" applyFill="1" applyBorder="1" applyAlignment="1">
      <alignment horizontal="left"/>
    </xf>
    <xf numFmtId="0" fontId="25" fillId="7" borderId="29" xfId="0" applyFont="1" applyFill="1" applyBorder="1" applyAlignment="1">
      <alignment horizontal="left"/>
    </xf>
    <xf numFmtId="0" fontId="25" fillId="7" borderId="23" xfId="0" applyFont="1" applyFill="1" applyBorder="1" applyAlignment="1">
      <alignment horizontal="left"/>
    </xf>
    <xf numFmtId="0" fontId="25" fillId="7" borderId="49" xfId="0" applyFont="1" applyFill="1" applyBorder="1" applyAlignment="1">
      <alignment horizontal="left"/>
    </xf>
    <xf numFmtId="0" fontId="25" fillId="7" borderId="24" xfId="0" applyFont="1" applyFill="1" applyBorder="1" applyAlignment="1">
      <alignment horizontal="left"/>
    </xf>
    <xf numFmtId="0" fontId="25" fillId="10" borderId="47" xfId="0" applyFont="1" applyFill="1" applyBorder="1" applyAlignment="1">
      <alignment horizontal="left"/>
    </xf>
    <xf numFmtId="0" fontId="25" fillId="10" borderId="15" xfId="0" applyFont="1" applyFill="1" applyBorder="1" applyAlignment="1">
      <alignment horizontal="left"/>
    </xf>
    <xf numFmtId="9" fontId="12" fillId="11" borderId="11" xfId="0" applyNumberFormat="1" applyFont="1" applyFill="1" applyBorder="1" applyAlignment="1">
      <alignment horizontal="center"/>
    </xf>
    <xf numFmtId="9" fontId="12" fillId="11" borderId="15" xfId="0" applyNumberFormat="1" applyFont="1" applyFill="1" applyBorder="1" applyAlignment="1">
      <alignment horizontal="center"/>
    </xf>
    <xf numFmtId="164" fontId="11" fillId="11" borderId="46" xfId="169" applyFont="1" applyFill="1" applyBorder="1" applyAlignment="1">
      <alignment horizontal="center"/>
    </xf>
    <xf numFmtId="164" fontId="11" fillId="11" borderId="53" xfId="169" applyFont="1" applyFill="1" applyBorder="1" applyAlignment="1">
      <alignment horizontal="center"/>
    </xf>
    <xf numFmtId="0" fontId="25" fillId="5" borderId="22" xfId="0" applyFont="1" applyFill="1" applyBorder="1" applyAlignment="1">
      <alignment horizontal="left"/>
    </xf>
    <xf numFmtId="0" fontId="25" fillId="5" borderId="3" xfId="0" applyFont="1" applyFill="1" applyBorder="1" applyAlignment="1">
      <alignment horizontal="left"/>
    </xf>
    <xf numFmtId="9" fontId="12" fillId="2" borderId="1" xfId="0" applyNumberFormat="1" applyFont="1" applyFill="1" applyBorder="1" applyAlignment="1">
      <alignment horizontal="center"/>
    </xf>
    <xf numFmtId="9" fontId="12" fillId="2" borderId="3" xfId="0" applyNumberFormat="1" applyFont="1" applyFill="1" applyBorder="1" applyAlignment="1">
      <alignment horizontal="center"/>
    </xf>
    <xf numFmtId="164" fontId="11" fillId="2" borderId="1" xfId="169" applyFont="1" applyFill="1" applyBorder="1" applyAlignment="1">
      <alignment horizontal="center"/>
    </xf>
    <xf numFmtId="164" fontId="11" fillId="2" borderId="54" xfId="169" applyFont="1" applyFill="1" applyBorder="1" applyAlignment="1">
      <alignment horizontal="center"/>
    </xf>
    <xf numFmtId="167" fontId="12" fillId="2" borderId="1" xfId="0" applyNumberFormat="1" applyFont="1" applyFill="1" applyBorder="1" applyAlignment="1">
      <alignment horizontal="center"/>
    </xf>
    <xf numFmtId="167" fontId="12" fillId="2" borderId="3" xfId="0" applyNumberFormat="1" applyFont="1" applyFill="1" applyBorder="1" applyAlignment="1">
      <alignment horizontal="center"/>
    </xf>
    <xf numFmtId="0" fontId="13" fillId="4" borderId="23" xfId="0" applyFont="1" applyFill="1" applyBorder="1" applyAlignment="1">
      <alignment horizontal="left"/>
    </xf>
    <xf numFmtId="0" fontId="13" fillId="4" borderId="49" xfId="0" applyFont="1" applyFill="1" applyBorder="1" applyAlignment="1">
      <alignment horizontal="left"/>
    </xf>
    <xf numFmtId="9" fontId="13" fillId="4" borderId="49" xfId="170" applyFont="1" applyFill="1" applyBorder="1" applyAlignment="1">
      <alignment horizontal="center"/>
    </xf>
    <xf numFmtId="9" fontId="13" fillId="4" borderId="24" xfId="170" applyFont="1" applyFill="1" applyBorder="1" applyAlignment="1">
      <alignment horizontal="center"/>
    </xf>
    <xf numFmtId="164" fontId="24" fillId="4" borderId="48" xfId="0" applyNumberFormat="1" applyFont="1" applyFill="1" applyBorder="1" applyAlignment="1">
      <alignment horizontal="center"/>
    </xf>
    <xf numFmtId="0" fontId="24" fillId="4" borderId="55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8" borderId="57" xfId="0" applyFill="1" applyBorder="1" applyAlignment="1">
      <alignment horizontal="center"/>
    </xf>
    <xf numFmtId="0" fontId="0" fillId="8" borderId="58" xfId="0" applyFill="1" applyBorder="1" applyAlignment="1">
      <alignment horizontal="center"/>
    </xf>
    <xf numFmtId="0" fontId="29" fillId="8" borderId="59" xfId="0" applyFont="1" applyFill="1" applyBorder="1" applyAlignment="1">
      <alignment horizontal="center" vertical="center"/>
    </xf>
    <xf numFmtId="0" fontId="29" fillId="8" borderId="60" xfId="0" applyFont="1" applyFill="1" applyBorder="1" applyAlignment="1">
      <alignment horizontal="center" vertical="center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Moneda [0]" xfId="169" builtinId="7"/>
    <cellStyle name="Normal" xfId="0" builtinId="0"/>
    <cellStyle name="Porcentaje" xfId="17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A1C7-06A8-45C2-B860-E1F8D9858A46}">
  <dimension ref="B1:N59"/>
  <sheetViews>
    <sheetView showGridLines="0" zoomScale="50" zoomScaleNormal="50" workbookViewId="0">
      <selection activeCell="J46" sqref="J46"/>
    </sheetView>
  </sheetViews>
  <sheetFormatPr baseColWidth="10" defaultColWidth="38.69921875" defaultRowHeight="15.6"/>
  <cols>
    <col min="1" max="2" width="14.796875" customWidth="1"/>
    <col min="3" max="3" width="26.796875" customWidth="1"/>
    <col min="4" max="4" width="85.69921875" bestFit="1" customWidth="1"/>
    <col min="5" max="5" width="21.09765625" bestFit="1" customWidth="1"/>
    <col min="6" max="6" width="41.69921875" bestFit="1" customWidth="1"/>
    <col min="7" max="7" width="29.5" bestFit="1" customWidth="1"/>
    <col min="8" max="8" width="34.19921875" bestFit="1" customWidth="1"/>
    <col min="9" max="9" width="38.8984375" bestFit="1" customWidth="1"/>
    <col min="10" max="10" width="22.59765625" bestFit="1" customWidth="1"/>
    <col min="11" max="11" width="10.09765625" bestFit="1" customWidth="1"/>
  </cols>
  <sheetData>
    <row r="1" spans="3:11" ht="34.049999999999997" customHeight="1" thickBot="1"/>
    <row r="2" spans="3:11" ht="51" customHeight="1" thickBot="1">
      <c r="D2" s="69" t="s">
        <v>20</v>
      </c>
      <c r="E2" s="70"/>
      <c r="F2" s="70"/>
      <c r="G2" s="70"/>
      <c r="H2" s="71"/>
      <c r="I2" s="72"/>
    </row>
    <row r="3" spans="3:11" ht="34.049999999999997" customHeight="1">
      <c r="C3" s="10"/>
      <c r="D3" s="24" t="s">
        <v>1</v>
      </c>
      <c r="E3" s="73">
        <v>919100</v>
      </c>
      <c r="F3" s="73"/>
      <c r="G3" s="74"/>
      <c r="H3" s="75" t="s">
        <v>97</v>
      </c>
      <c r="I3" s="76"/>
    </row>
    <row r="4" spans="3:11" ht="63" customHeight="1">
      <c r="D4" s="25" t="s">
        <v>2</v>
      </c>
      <c r="E4" s="79" t="s">
        <v>64</v>
      </c>
      <c r="F4" s="79"/>
      <c r="G4" s="80"/>
      <c r="H4" s="75"/>
      <c r="I4" s="76"/>
    </row>
    <row r="5" spans="3:11" ht="34.049999999999997" customHeight="1">
      <c r="D5" s="25" t="s">
        <v>10</v>
      </c>
      <c r="E5" s="81" t="s">
        <v>21</v>
      </c>
      <c r="F5" s="81"/>
      <c r="G5" s="82"/>
      <c r="H5" s="75"/>
      <c r="I5" s="76"/>
    </row>
    <row r="6" spans="3:11" ht="34.049999999999997" customHeight="1">
      <c r="D6" s="25" t="s">
        <v>3</v>
      </c>
      <c r="E6" s="22" t="s">
        <v>63</v>
      </c>
      <c r="F6" s="83" t="s">
        <v>22</v>
      </c>
      <c r="G6" s="82"/>
      <c r="H6" s="75"/>
      <c r="I6" s="76"/>
    </row>
    <row r="7" spans="3:11" ht="34.049999999999997" customHeight="1">
      <c r="D7" s="25" t="s">
        <v>4</v>
      </c>
      <c r="E7" s="23" t="s">
        <v>23</v>
      </c>
      <c r="F7" s="83"/>
      <c r="G7" s="82"/>
      <c r="H7" s="75"/>
      <c r="I7" s="76"/>
    </row>
    <row r="8" spans="3:11" ht="34.049999999999997" customHeight="1" thickBot="1">
      <c r="D8" s="26" t="s">
        <v>0</v>
      </c>
      <c r="E8" s="81" t="s">
        <v>24</v>
      </c>
      <c r="F8" s="81"/>
      <c r="G8" s="82"/>
      <c r="H8" s="77"/>
      <c r="I8" s="78"/>
    </row>
    <row r="9" spans="3:11" ht="34.049999999999997" customHeight="1">
      <c r="D9" s="27" t="s">
        <v>5</v>
      </c>
      <c r="E9" s="84"/>
      <c r="F9" s="84"/>
      <c r="G9" s="85"/>
      <c r="H9" s="45" t="s">
        <v>50</v>
      </c>
      <c r="I9" s="46">
        <v>30500000</v>
      </c>
    </row>
    <row r="10" spans="3:11" ht="34.049999999999997" customHeight="1">
      <c r="D10" s="27" t="s">
        <v>11</v>
      </c>
      <c r="E10" s="86">
        <v>37569.25</v>
      </c>
      <c r="F10" s="86"/>
      <c r="G10" s="87"/>
      <c r="H10" s="20"/>
      <c r="I10" s="6"/>
    </row>
    <row r="11" spans="3:11" ht="34.049999999999997" customHeight="1">
      <c r="D11" s="27" t="s">
        <v>6</v>
      </c>
      <c r="E11" s="81">
        <v>140</v>
      </c>
      <c r="F11" s="81"/>
      <c r="G11" s="82"/>
      <c r="H11" s="20"/>
      <c r="I11" s="6"/>
      <c r="K11" s="52"/>
    </row>
    <row r="12" spans="3:11" ht="34.049999999999997" customHeight="1">
      <c r="D12" s="28" t="s">
        <v>7</v>
      </c>
      <c r="E12" s="88">
        <v>50</v>
      </c>
      <c r="F12" s="88"/>
      <c r="G12" s="89"/>
      <c r="H12" s="21"/>
      <c r="I12" s="9"/>
    </row>
    <row r="13" spans="3:11" ht="34.049999999999997" customHeight="1">
      <c r="D13" s="12" t="s">
        <v>12</v>
      </c>
      <c r="E13" s="40" t="s">
        <v>26</v>
      </c>
      <c r="F13" s="19" t="s">
        <v>34</v>
      </c>
      <c r="G13" s="19" t="s">
        <v>33</v>
      </c>
      <c r="H13" s="40" t="s">
        <v>35</v>
      </c>
      <c r="I13" s="41" t="s">
        <v>14</v>
      </c>
    </row>
    <row r="14" spans="3:11" ht="34.049999999999997" customHeight="1">
      <c r="D14" s="5" t="s">
        <v>65</v>
      </c>
      <c r="E14" s="2" t="s">
        <v>25</v>
      </c>
      <c r="F14" s="4">
        <v>0</v>
      </c>
      <c r="G14" s="4">
        <v>0</v>
      </c>
      <c r="H14" s="34">
        <v>0</v>
      </c>
      <c r="I14" s="35">
        <f>(((G14*F14)*E10)+H14)</f>
        <v>0</v>
      </c>
      <c r="J14" s="57"/>
      <c r="K14" s="58"/>
    </row>
    <row r="15" spans="3:11" ht="34.049999999999997" customHeight="1">
      <c r="D15" s="5" t="s">
        <v>66</v>
      </c>
      <c r="E15" s="2" t="s">
        <v>8</v>
      </c>
      <c r="F15" s="4">
        <v>2</v>
      </c>
      <c r="G15" s="4">
        <v>8</v>
      </c>
      <c r="H15" s="34">
        <v>0</v>
      </c>
      <c r="I15" s="35">
        <f>(F15*G15)*E$10</f>
        <v>601108</v>
      </c>
      <c r="J15" s="57"/>
      <c r="K15" s="58"/>
    </row>
    <row r="16" spans="3:11" ht="34.049999999999997" customHeight="1">
      <c r="D16" s="5" t="s">
        <v>67</v>
      </c>
      <c r="E16" s="2" t="s">
        <v>8</v>
      </c>
      <c r="F16" s="4">
        <v>2.1</v>
      </c>
      <c r="G16" s="4">
        <v>8</v>
      </c>
      <c r="H16" s="34">
        <v>0</v>
      </c>
      <c r="I16" s="35">
        <f>(F16*G16)*E$10</f>
        <v>631163.4</v>
      </c>
      <c r="J16" s="57"/>
      <c r="K16" s="58"/>
    </row>
    <row r="17" spans="2:14" ht="34.049999999999997" customHeight="1">
      <c r="D17" s="5" t="s">
        <v>68</v>
      </c>
      <c r="E17" s="2" t="s">
        <v>8</v>
      </c>
      <c r="F17" s="4">
        <v>1.2</v>
      </c>
      <c r="G17" s="4">
        <v>16</v>
      </c>
      <c r="H17" s="34">
        <v>160000</v>
      </c>
      <c r="I17" s="35">
        <f>((F17*G17)*E10)+H17</f>
        <v>881329.6</v>
      </c>
      <c r="J17" s="57"/>
      <c r="K17" s="58"/>
      <c r="N17" s="52"/>
    </row>
    <row r="18" spans="2:14" ht="34.049999999999997" customHeight="1">
      <c r="D18" s="5" t="s">
        <v>98</v>
      </c>
      <c r="E18" s="11" t="s">
        <v>8</v>
      </c>
      <c r="F18" s="4">
        <v>2</v>
      </c>
      <c r="G18" s="4">
        <v>32</v>
      </c>
      <c r="H18" s="34">
        <v>0</v>
      </c>
      <c r="I18" s="35">
        <f t="shared" ref="I18:I22" si="0">(F18*G18)*E$10</f>
        <v>2404432</v>
      </c>
      <c r="J18" s="57"/>
      <c r="K18" s="58"/>
      <c r="N18" s="52"/>
    </row>
    <row r="19" spans="2:14" ht="34.049999999999997" customHeight="1">
      <c r="D19" s="7" t="s">
        <v>107</v>
      </c>
      <c r="E19" s="11" t="s">
        <v>8</v>
      </c>
      <c r="F19" s="4">
        <v>1.2</v>
      </c>
      <c r="G19" s="4">
        <v>16</v>
      </c>
      <c r="H19" s="34">
        <v>0</v>
      </c>
      <c r="I19" s="35">
        <f>(F19*G19)*E10</f>
        <v>721329.6</v>
      </c>
      <c r="J19" s="57"/>
      <c r="K19" s="58"/>
      <c r="L19" s="52"/>
      <c r="N19" s="52"/>
    </row>
    <row r="20" spans="2:14" ht="34.049999999999997" customHeight="1">
      <c r="D20" s="7" t="s">
        <v>69</v>
      </c>
      <c r="E20" s="2" t="s">
        <v>8</v>
      </c>
      <c r="F20" s="4">
        <v>1</v>
      </c>
      <c r="G20" s="4">
        <v>10</v>
      </c>
      <c r="H20" s="34">
        <v>0</v>
      </c>
      <c r="I20" s="35">
        <f t="shared" si="0"/>
        <v>375692.5</v>
      </c>
      <c r="N20" s="52"/>
    </row>
    <row r="21" spans="2:14" ht="34.049999999999997" customHeight="1">
      <c r="D21" s="7" t="s">
        <v>70</v>
      </c>
      <c r="E21" s="2" t="s">
        <v>8</v>
      </c>
      <c r="F21" s="4">
        <v>1</v>
      </c>
      <c r="G21" s="4">
        <v>10</v>
      </c>
      <c r="H21" s="34">
        <v>0</v>
      </c>
      <c r="I21" s="35">
        <f t="shared" si="0"/>
        <v>375692.5</v>
      </c>
      <c r="L21" s="52"/>
      <c r="N21" s="52"/>
    </row>
    <row r="22" spans="2:14" ht="34.049999999999997" customHeight="1">
      <c r="D22" s="7" t="s">
        <v>71</v>
      </c>
      <c r="E22" s="11" t="s">
        <v>8</v>
      </c>
      <c r="F22" s="4">
        <v>1</v>
      </c>
      <c r="G22" s="4">
        <v>16</v>
      </c>
      <c r="H22" s="34">
        <v>0</v>
      </c>
      <c r="I22" s="35">
        <f t="shared" si="0"/>
        <v>601108</v>
      </c>
      <c r="L22" s="52"/>
      <c r="N22" s="52"/>
    </row>
    <row r="23" spans="2:14" ht="34.049999999999997" customHeight="1" thickBot="1">
      <c r="D23" s="90" t="s">
        <v>49</v>
      </c>
      <c r="E23" s="91"/>
      <c r="F23" s="91"/>
      <c r="G23" s="91"/>
      <c r="H23" s="92"/>
      <c r="I23" s="32">
        <f>SUM(I14:I22)</f>
        <v>6591855.5999999996</v>
      </c>
      <c r="K23" s="61"/>
    </row>
    <row r="24" spans="2:14" ht="34.049999999999997" customHeight="1">
      <c r="D24" s="12" t="s">
        <v>13</v>
      </c>
      <c r="E24" s="13" t="s">
        <v>18</v>
      </c>
      <c r="F24" s="67" t="s">
        <v>17</v>
      </c>
      <c r="G24" s="68"/>
      <c r="H24" s="13" t="s">
        <v>15</v>
      </c>
      <c r="I24" s="14" t="s">
        <v>14</v>
      </c>
    </row>
    <row r="25" spans="2:14" ht="34.049999999999997" customHeight="1">
      <c r="D25" s="7" t="s">
        <v>30</v>
      </c>
      <c r="E25" s="8">
        <f>E12</f>
        <v>50</v>
      </c>
      <c r="F25" s="95" t="s">
        <v>31</v>
      </c>
      <c r="G25" s="96"/>
      <c r="H25" s="36">
        <v>4500</v>
      </c>
      <c r="I25" s="37">
        <f>H25*E25</f>
        <v>225000</v>
      </c>
    </row>
    <row r="26" spans="2:14" ht="34.049999999999997" customHeight="1" thickBot="1">
      <c r="D26" s="90" t="s">
        <v>44</v>
      </c>
      <c r="E26" s="91"/>
      <c r="F26" s="91"/>
      <c r="G26" s="91"/>
      <c r="H26" s="92"/>
      <c r="I26" s="32">
        <f>SUM(I25)</f>
        <v>225000</v>
      </c>
    </row>
    <row r="27" spans="2:14" ht="34.049999999999997" customHeight="1">
      <c r="D27" s="12" t="s">
        <v>45</v>
      </c>
      <c r="E27" s="15" t="s">
        <v>18</v>
      </c>
      <c r="F27" s="97" t="s">
        <v>17</v>
      </c>
      <c r="G27" s="98"/>
      <c r="H27" s="15" t="s">
        <v>15</v>
      </c>
      <c r="I27" s="16" t="s">
        <v>14</v>
      </c>
    </row>
    <row r="28" spans="2:14" ht="34.049999999999997" customHeight="1">
      <c r="D28" s="5" t="s">
        <v>16</v>
      </c>
      <c r="E28" s="3">
        <v>0</v>
      </c>
      <c r="F28" s="99" t="s">
        <v>29</v>
      </c>
      <c r="G28" s="100"/>
      <c r="H28" s="34">
        <v>0</v>
      </c>
      <c r="I28" s="35">
        <v>0</v>
      </c>
    </row>
    <row r="29" spans="2:14" ht="34.049999999999997" customHeight="1">
      <c r="D29" s="7" t="s">
        <v>58</v>
      </c>
      <c r="E29" s="17">
        <v>20</v>
      </c>
      <c r="F29" s="50" t="s">
        <v>73</v>
      </c>
      <c r="G29" s="51"/>
      <c r="H29" s="36">
        <f>3500*51</f>
        <v>178500</v>
      </c>
      <c r="I29" s="37">
        <f>H29*E29</f>
        <v>3570000</v>
      </c>
    </row>
    <row r="30" spans="2:14" ht="34.049999999999997" customHeight="1">
      <c r="D30" s="7" t="s">
        <v>57</v>
      </c>
      <c r="E30" s="17">
        <v>1</v>
      </c>
      <c r="F30" s="50" t="s">
        <v>74</v>
      </c>
      <c r="G30" s="51"/>
      <c r="H30" s="36">
        <f>13000*100</f>
        <v>1300000</v>
      </c>
      <c r="I30" s="37">
        <f>H30</f>
        <v>1300000</v>
      </c>
    </row>
    <row r="31" spans="2:14" ht="34.049999999999997" customHeight="1">
      <c r="B31" s="29"/>
      <c r="D31" s="7" t="s">
        <v>72</v>
      </c>
      <c r="E31" s="17">
        <v>10</v>
      </c>
      <c r="F31" s="95" t="s">
        <v>90</v>
      </c>
      <c r="G31" s="96"/>
      <c r="H31" s="36">
        <f>4000*51</f>
        <v>204000</v>
      </c>
      <c r="I31" s="37">
        <f>H31*E31</f>
        <v>2040000</v>
      </c>
    </row>
    <row r="32" spans="2:14" ht="34.049999999999997" customHeight="1" thickBot="1">
      <c r="B32" s="29"/>
      <c r="D32" s="90" t="s">
        <v>44</v>
      </c>
      <c r="E32" s="91"/>
      <c r="F32" s="91"/>
      <c r="G32" s="91"/>
      <c r="H32" s="92"/>
      <c r="I32" s="32">
        <f>SUM(I28:I31)</f>
        <v>6910000</v>
      </c>
    </row>
    <row r="33" spans="2:10" ht="33.6" customHeight="1">
      <c r="B33" s="29"/>
      <c r="D33" s="12" t="s">
        <v>46</v>
      </c>
      <c r="E33" s="15" t="s">
        <v>18</v>
      </c>
      <c r="F33" s="33" t="s">
        <v>17</v>
      </c>
      <c r="G33" s="33"/>
      <c r="H33" s="15" t="s">
        <v>15</v>
      </c>
      <c r="I33" s="16" t="s">
        <v>14</v>
      </c>
      <c r="J33" s="53"/>
    </row>
    <row r="34" spans="2:10" ht="33.6" customHeight="1">
      <c r="B34" s="29"/>
      <c r="D34" s="5" t="s">
        <v>53</v>
      </c>
      <c r="E34" s="3">
        <v>1</v>
      </c>
      <c r="F34" s="101" t="s">
        <v>75</v>
      </c>
      <c r="G34" s="102"/>
      <c r="H34" s="44">
        <v>95000</v>
      </c>
      <c r="I34" s="35">
        <v>90000</v>
      </c>
    </row>
    <row r="35" spans="2:10" ht="33.6" customHeight="1">
      <c r="B35" s="29"/>
      <c r="D35" s="5" t="s">
        <v>56</v>
      </c>
      <c r="E35" s="3">
        <v>1</v>
      </c>
      <c r="F35" s="48"/>
      <c r="G35" s="49"/>
      <c r="H35" s="38">
        <v>30000</v>
      </c>
      <c r="I35" s="37">
        <v>0</v>
      </c>
    </row>
    <row r="36" spans="2:10" ht="33.6" customHeight="1">
      <c r="B36" s="29"/>
      <c r="D36" s="5" t="s">
        <v>54</v>
      </c>
      <c r="E36" s="3">
        <v>0</v>
      </c>
      <c r="F36" s="101"/>
      <c r="G36" s="102"/>
      <c r="H36" s="38">
        <v>0</v>
      </c>
      <c r="I36" s="37">
        <f>H36</f>
        <v>0</v>
      </c>
    </row>
    <row r="37" spans="2:10" ht="33.6" customHeight="1">
      <c r="B37" s="29"/>
      <c r="D37" s="5" t="s">
        <v>55</v>
      </c>
      <c r="E37" s="3">
        <v>0</v>
      </c>
      <c r="F37" s="101" t="s">
        <v>40</v>
      </c>
      <c r="G37" s="102"/>
      <c r="H37" s="38">
        <v>0</v>
      </c>
      <c r="I37" s="37">
        <v>0</v>
      </c>
    </row>
    <row r="38" spans="2:10" ht="33.6" customHeight="1" thickBot="1">
      <c r="B38" s="29"/>
      <c r="D38" s="103" t="s">
        <v>44</v>
      </c>
      <c r="E38" s="104"/>
      <c r="F38" s="104"/>
      <c r="G38" s="104"/>
      <c r="H38" s="105"/>
      <c r="I38" s="32">
        <f>I37+I36+I35+I34</f>
        <v>90000</v>
      </c>
    </row>
    <row r="39" spans="2:10" ht="34.049999999999997" customHeight="1">
      <c r="B39" s="10"/>
      <c r="D39" s="12" t="s">
        <v>47</v>
      </c>
      <c r="E39" s="15" t="s">
        <v>18</v>
      </c>
      <c r="F39" s="18" t="s">
        <v>17</v>
      </c>
      <c r="G39" s="18"/>
      <c r="H39" s="15" t="s">
        <v>15</v>
      </c>
      <c r="I39" s="16" t="s">
        <v>14</v>
      </c>
    </row>
    <row r="40" spans="2:10" ht="34.049999999999997" customHeight="1">
      <c r="D40" s="5" t="s">
        <v>28</v>
      </c>
      <c r="E40" s="3">
        <v>2</v>
      </c>
      <c r="F40" s="93" t="s">
        <v>36</v>
      </c>
      <c r="G40" s="94"/>
      <c r="H40" s="39">
        <v>4490</v>
      </c>
      <c r="I40" s="35">
        <f>(H40*E40)</f>
        <v>8980</v>
      </c>
    </row>
    <row r="41" spans="2:10" ht="34.049999999999997" customHeight="1">
      <c r="D41" s="5" t="s">
        <v>61</v>
      </c>
      <c r="E41" s="3">
        <v>0</v>
      </c>
      <c r="F41" s="55"/>
      <c r="G41" s="56"/>
      <c r="H41" s="39">
        <v>0</v>
      </c>
      <c r="I41" s="35">
        <f>H41*E41</f>
        <v>0</v>
      </c>
    </row>
    <row r="42" spans="2:10" ht="33.6" customHeight="1">
      <c r="D42" s="5" t="s">
        <v>27</v>
      </c>
      <c r="E42" s="3">
        <v>0</v>
      </c>
      <c r="F42" s="93" t="s">
        <v>37</v>
      </c>
      <c r="G42" s="94"/>
      <c r="H42" s="39">
        <v>5349</v>
      </c>
      <c r="I42" s="35">
        <f>(H42*E42)*10</f>
        <v>0</v>
      </c>
    </row>
    <row r="43" spans="2:10" ht="34.049999999999997" customHeight="1">
      <c r="D43" s="7" t="s">
        <v>38</v>
      </c>
      <c r="E43" s="17">
        <v>10</v>
      </c>
      <c r="F43" s="42" t="s">
        <v>39</v>
      </c>
      <c r="G43" s="43"/>
      <c r="H43" s="34">
        <v>12500</v>
      </c>
      <c r="I43" s="37">
        <f>H43*E43</f>
        <v>125000</v>
      </c>
    </row>
    <row r="44" spans="2:10" ht="34.049999999999997" customHeight="1">
      <c r="D44" s="5" t="s">
        <v>32</v>
      </c>
      <c r="E44" s="47">
        <v>52</v>
      </c>
      <c r="F44" s="106" t="s">
        <v>76</v>
      </c>
      <c r="G44" s="107"/>
      <c r="H44" s="34">
        <v>2000</v>
      </c>
      <c r="I44" s="37">
        <f>H44*E44</f>
        <v>104000</v>
      </c>
    </row>
    <row r="45" spans="2:10" ht="34.049999999999997" customHeight="1" thickBot="1">
      <c r="D45" s="103" t="s">
        <v>48</v>
      </c>
      <c r="E45" s="104"/>
      <c r="F45" s="104"/>
      <c r="G45" s="104"/>
      <c r="H45" s="105"/>
      <c r="I45" s="32">
        <f>SUM(I40:I44)</f>
        <v>237980</v>
      </c>
    </row>
    <row r="46" spans="2:10" ht="34.049999999999997" customHeight="1">
      <c r="D46" s="108" t="s">
        <v>42</v>
      </c>
      <c r="E46" s="109"/>
      <c r="F46" s="109"/>
      <c r="G46" s="109"/>
      <c r="H46" s="110"/>
      <c r="I46" s="30">
        <f>SUM(I45+I38+I32+I26+I23)</f>
        <v>14054835.6</v>
      </c>
    </row>
    <row r="47" spans="2:10" ht="34.049999999999997" customHeight="1" thickBot="1">
      <c r="D47" s="111" t="s">
        <v>43</v>
      </c>
      <c r="E47" s="112"/>
      <c r="F47" s="112"/>
      <c r="G47" s="112"/>
      <c r="H47" s="113"/>
      <c r="I47" s="31">
        <f>I9-I46</f>
        <v>16445164.4</v>
      </c>
    </row>
    <row r="48" spans="2:10" ht="34.049999999999997" customHeight="1">
      <c r="D48" s="114" t="s">
        <v>41</v>
      </c>
      <c r="E48" s="115">
        <v>0.1</v>
      </c>
      <c r="F48" s="116">
        <v>0.2</v>
      </c>
      <c r="G48" s="117"/>
      <c r="H48" s="118">
        <f>F48*I9</f>
        <v>6100000</v>
      </c>
      <c r="I48" s="119"/>
    </row>
    <row r="49" spans="4:9" ht="34.049999999999997" customHeight="1">
      <c r="D49" s="120" t="s">
        <v>51</v>
      </c>
      <c r="E49" s="121">
        <v>0.3</v>
      </c>
      <c r="F49" s="122">
        <f>H49/I9</f>
        <v>0.33918571803278691</v>
      </c>
      <c r="G49" s="123"/>
      <c r="H49" s="124">
        <f>I47-H48</f>
        <v>10345164.4</v>
      </c>
      <c r="I49" s="125"/>
    </row>
    <row r="50" spans="4:9" ht="34.049999999999997" customHeight="1">
      <c r="D50" s="120" t="s">
        <v>9</v>
      </c>
      <c r="E50" s="121">
        <v>0</v>
      </c>
      <c r="F50" s="122">
        <v>0</v>
      </c>
      <c r="G50" s="123"/>
      <c r="H50" s="124">
        <v>0</v>
      </c>
      <c r="I50" s="125"/>
    </row>
    <row r="51" spans="4:9" ht="34.049999999999997" customHeight="1">
      <c r="D51" s="120" t="s">
        <v>52</v>
      </c>
      <c r="E51" s="121">
        <v>0.02</v>
      </c>
      <c r="F51" s="126">
        <v>0.02</v>
      </c>
      <c r="G51" s="127"/>
      <c r="H51" s="124">
        <f>F51*I9</f>
        <v>610000</v>
      </c>
      <c r="I51" s="125"/>
    </row>
    <row r="52" spans="4:9" ht="34.049999999999997" customHeight="1" thickBot="1">
      <c r="D52" s="128" t="s">
        <v>19</v>
      </c>
      <c r="E52" s="129"/>
      <c r="F52" s="130">
        <f>H52/I9</f>
        <v>0.31918571803278689</v>
      </c>
      <c r="G52" s="131"/>
      <c r="H52" s="132">
        <f>H49-H51-H50</f>
        <v>9735164.4000000004</v>
      </c>
      <c r="I52" s="133"/>
    </row>
    <row r="53" spans="4:9" ht="34.049999999999997" customHeight="1">
      <c r="D53" s="1"/>
      <c r="E53" s="1"/>
      <c r="F53" s="1"/>
      <c r="G53" s="1"/>
    </row>
    <row r="54" spans="4:9" ht="34.049999999999997" customHeight="1">
      <c r="D54" s="1"/>
      <c r="E54" s="1"/>
      <c r="F54" s="1"/>
      <c r="G54" s="1"/>
    </row>
    <row r="55" spans="4:9" ht="34.049999999999997" customHeight="1">
      <c r="D55" s="1"/>
      <c r="E55" s="1"/>
      <c r="F55" s="1"/>
      <c r="G55" s="1"/>
    </row>
    <row r="56" spans="4:9" ht="34.049999999999997" customHeight="1">
      <c r="D56" s="1"/>
      <c r="E56" s="1"/>
      <c r="F56" s="1"/>
      <c r="G56" s="1"/>
    </row>
    <row r="57" spans="4:9" ht="34.049999999999997" customHeight="1">
      <c r="D57" s="1"/>
      <c r="E57" s="1"/>
      <c r="F57" s="1"/>
      <c r="G57" s="1"/>
    </row>
    <row r="58" spans="4:9" ht="34.049999999999997" customHeight="1">
      <c r="D58" s="1"/>
      <c r="E58" s="1"/>
      <c r="F58" s="1"/>
      <c r="G58" s="1"/>
    </row>
    <row r="59" spans="4:9" ht="34.049999999999997" customHeight="1">
      <c r="D59" s="1"/>
      <c r="E59" s="1"/>
      <c r="F59" s="1"/>
      <c r="G59" s="1"/>
    </row>
  </sheetData>
  <mergeCells count="45">
    <mergeCell ref="D51:E51"/>
    <mergeCell ref="F51:G51"/>
    <mergeCell ref="H51:I51"/>
    <mergeCell ref="D52:E52"/>
    <mergeCell ref="F52:G52"/>
    <mergeCell ref="H52:I52"/>
    <mergeCell ref="D49:E49"/>
    <mergeCell ref="F49:G49"/>
    <mergeCell ref="H49:I49"/>
    <mergeCell ref="D50:E50"/>
    <mergeCell ref="F50:G50"/>
    <mergeCell ref="H50:I50"/>
    <mergeCell ref="F44:G44"/>
    <mergeCell ref="D45:H45"/>
    <mergeCell ref="D46:H46"/>
    <mergeCell ref="D47:H47"/>
    <mergeCell ref="D48:E48"/>
    <mergeCell ref="F48:G48"/>
    <mergeCell ref="H48:I48"/>
    <mergeCell ref="F42:G42"/>
    <mergeCell ref="F25:G25"/>
    <mergeCell ref="D26:H26"/>
    <mergeCell ref="F27:G27"/>
    <mergeCell ref="F28:G28"/>
    <mergeCell ref="F31:G31"/>
    <mergeCell ref="D32:H32"/>
    <mergeCell ref="F34:G34"/>
    <mergeCell ref="F36:G36"/>
    <mergeCell ref="F37:G37"/>
    <mergeCell ref="D38:H38"/>
    <mergeCell ref="F40:G40"/>
    <mergeCell ref="F24:G24"/>
    <mergeCell ref="D2:I2"/>
    <mergeCell ref="E3:G3"/>
    <mergeCell ref="H3:I8"/>
    <mergeCell ref="E4:G4"/>
    <mergeCell ref="E5:G5"/>
    <mergeCell ref="F6:G6"/>
    <mergeCell ref="F7:G7"/>
    <mergeCell ref="E8:G8"/>
    <mergeCell ref="E9:G9"/>
    <mergeCell ref="E10:G10"/>
    <mergeCell ref="E11:G11"/>
    <mergeCell ref="E12:G12"/>
    <mergeCell ref="D23:H23"/>
  </mergeCells>
  <dataValidations count="4">
    <dataValidation type="list" allowBlank="1" showInputMessage="1" showErrorMessage="1" sqref="F6:G6" xr:uid="{56A30B2F-78B7-4579-8A65-98DBF73AF734}">
      <formula1>"Interno,Nuevo,Antigua"</formula1>
    </dataValidation>
    <dataValidation type="list" allowBlank="1" showInputMessage="1" showErrorMessage="1" sqref="E5:G5" xr:uid="{51D15573-9C6C-4471-B09D-1C7695CB72E1}">
      <formula1>"Curso,Diplomado,Taller,Programa,Charla,Seminario,Otro"</formula1>
    </dataValidation>
    <dataValidation type="list" allowBlank="1" showInputMessage="1" showErrorMessage="1" sqref="E8" xr:uid="{70041252-B110-480E-A726-5275BB7230E6}">
      <formula1>"Camila Grez,Nataly Hormazábal,otro"</formula1>
    </dataValidation>
    <dataValidation type="list" allowBlank="1" showInputMessage="1" showErrorMessage="1" sqref="E14:E22" xr:uid="{D7FE508B-FBD0-4F77-94C3-EA158F6BE253}">
      <formula1>"EXT,INT"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2FAA-2148-4A71-92AA-F5420B8F02D2}">
  <dimension ref="C6:H27"/>
  <sheetViews>
    <sheetView showGridLines="0" tabSelected="1" topLeftCell="B3" zoomScale="91" zoomScaleNormal="80" workbookViewId="0">
      <selection activeCell="D27" sqref="D27"/>
    </sheetView>
  </sheetViews>
  <sheetFormatPr baseColWidth="10" defaultRowHeight="15.6"/>
  <cols>
    <col min="1" max="1" width="11.19921875" customWidth="1"/>
    <col min="3" max="3" width="31.5" bestFit="1" customWidth="1"/>
    <col min="4" max="4" width="43" bestFit="1" customWidth="1"/>
    <col min="5" max="5" width="28" bestFit="1" customWidth="1"/>
    <col min="6" max="6" width="32.5" bestFit="1" customWidth="1"/>
    <col min="7" max="7" width="14.8984375" bestFit="1" customWidth="1"/>
    <col min="8" max="8" width="32.5" style="54" bestFit="1" customWidth="1"/>
    <col min="10" max="10" width="21.3984375" bestFit="1" customWidth="1"/>
    <col min="11" max="11" width="7.3984375" bestFit="1" customWidth="1"/>
    <col min="12" max="12" width="32.5" bestFit="1" customWidth="1"/>
    <col min="13" max="13" width="12.69921875" bestFit="1" customWidth="1"/>
    <col min="14" max="14" width="30.19921875" bestFit="1" customWidth="1"/>
  </cols>
  <sheetData>
    <row r="6" spans="4:8">
      <c r="D6" s="134" t="s">
        <v>60</v>
      </c>
      <c r="E6" s="134"/>
      <c r="F6" s="134"/>
      <c r="G6" s="134"/>
      <c r="H6" s="134"/>
    </row>
    <row r="7" spans="4:8">
      <c r="D7" s="59" t="s">
        <v>59</v>
      </c>
      <c r="E7" s="59" t="s">
        <v>79</v>
      </c>
      <c r="F7" s="59" t="s">
        <v>62</v>
      </c>
      <c r="G7" s="59" t="s">
        <v>81</v>
      </c>
      <c r="H7" s="59" t="s">
        <v>80</v>
      </c>
    </row>
    <row r="8" spans="4:8" s="64" customFormat="1">
      <c r="D8" s="65" t="s">
        <v>77</v>
      </c>
      <c r="E8" s="65" t="s">
        <v>99</v>
      </c>
      <c r="F8" s="65" t="s">
        <v>78</v>
      </c>
      <c r="G8" s="65" t="s">
        <v>86</v>
      </c>
      <c r="H8" s="66">
        <v>45973</v>
      </c>
    </row>
    <row r="9" spans="4:8">
      <c r="D9" s="65" t="s">
        <v>82</v>
      </c>
      <c r="E9" s="65" t="s">
        <v>100</v>
      </c>
      <c r="F9" s="65" t="s">
        <v>84</v>
      </c>
      <c r="G9" s="65" t="s">
        <v>86</v>
      </c>
      <c r="H9" s="66">
        <v>45974</v>
      </c>
    </row>
    <row r="10" spans="4:8">
      <c r="D10" s="65" t="s">
        <v>83</v>
      </c>
      <c r="E10" s="137" t="s">
        <v>101</v>
      </c>
      <c r="F10" s="65" t="s">
        <v>85</v>
      </c>
      <c r="G10" s="65" t="s">
        <v>86</v>
      </c>
      <c r="H10" s="66">
        <v>45975</v>
      </c>
    </row>
    <row r="11" spans="4:8">
      <c r="D11" s="65" t="s">
        <v>83</v>
      </c>
      <c r="E11" s="138"/>
      <c r="F11" s="65" t="s">
        <v>85</v>
      </c>
      <c r="G11" s="65" t="s">
        <v>86</v>
      </c>
      <c r="H11" s="66">
        <v>45978</v>
      </c>
    </row>
    <row r="12" spans="4:8">
      <c r="D12" s="65" t="s">
        <v>87</v>
      </c>
      <c r="E12" s="65" t="s">
        <v>102</v>
      </c>
      <c r="F12" s="65" t="s">
        <v>89</v>
      </c>
      <c r="G12" s="65" t="s">
        <v>86</v>
      </c>
      <c r="H12" s="66">
        <v>45979</v>
      </c>
    </row>
    <row r="13" spans="4:8">
      <c r="D13" s="65" t="s">
        <v>87</v>
      </c>
      <c r="E13" s="65" t="s">
        <v>103</v>
      </c>
      <c r="F13" s="65" t="s">
        <v>89</v>
      </c>
      <c r="G13" s="65" t="s">
        <v>86</v>
      </c>
      <c r="H13" s="66">
        <v>45979</v>
      </c>
    </row>
    <row r="14" spans="4:8">
      <c r="D14" s="65" t="s">
        <v>87</v>
      </c>
      <c r="E14" s="65" t="s">
        <v>104</v>
      </c>
      <c r="F14" s="65" t="s">
        <v>89</v>
      </c>
      <c r="G14" s="65" t="s">
        <v>86</v>
      </c>
      <c r="H14" s="66">
        <v>45981</v>
      </c>
    </row>
    <row r="15" spans="4:8">
      <c r="D15" s="65" t="s">
        <v>95</v>
      </c>
      <c r="E15" s="65" t="s">
        <v>105</v>
      </c>
      <c r="F15" s="65" t="s">
        <v>89</v>
      </c>
      <c r="G15" s="65" t="s">
        <v>86</v>
      </c>
      <c r="H15" s="66">
        <v>45982</v>
      </c>
    </row>
    <row r="16" spans="4:8">
      <c r="D16" s="65" t="s">
        <v>88</v>
      </c>
      <c r="E16" s="65" t="s">
        <v>106</v>
      </c>
      <c r="F16" s="65" t="s">
        <v>85</v>
      </c>
      <c r="G16" s="65" t="s">
        <v>86</v>
      </c>
      <c r="H16" s="66">
        <v>45985</v>
      </c>
    </row>
    <row r="17" spans="3:8">
      <c r="D17" s="65" t="s">
        <v>88</v>
      </c>
      <c r="E17" s="65" t="s">
        <v>108</v>
      </c>
      <c r="F17" s="65" t="s">
        <v>85</v>
      </c>
      <c r="G17" s="65" t="s">
        <v>86</v>
      </c>
      <c r="H17" s="66">
        <v>45986</v>
      </c>
    </row>
    <row r="20" spans="3:8">
      <c r="D20" s="62" t="s">
        <v>96</v>
      </c>
      <c r="E20" s="135" t="s">
        <v>75</v>
      </c>
      <c r="F20" s="136"/>
      <c r="G20" s="63">
        <v>0.79166666666666663</v>
      </c>
      <c r="H20" s="60"/>
    </row>
    <row r="24" spans="3:8">
      <c r="C24" s="64" t="s">
        <v>92</v>
      </c>
      <c r="E24" t="s">
        <v>93</v>
      </c>
    </row>
    <row r="26" spans="3:8">
      <c r="D26" t="s">
        <v>91</v>
      </c>
    </row>
    <row r="27" spans="3:8">
      <c r="D27" t="s">
        <v>94</v>
      </c>
    </row>
  </sheetData>
  <mergeCells count="3">
    <mergeCell ref="D6:H6"/>
    <mergeCell ref="E20:F20"/>
    <mergeCell ref="E10:E11"/>
  </mergeCells>
  <phoneticPr fontId="2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PPTO  </vt:lpstr>
      <vt:lpstr>Cronograma Clases</vt:lpstr>
    </vt:vector>
  </TitlesOfParts>
  <Company>U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Avalos</dc:creator>
  <cp:lastModifiedBy>camila grez</cp:lastModifiedBy>
  <cp:lastPrinted>2016-09-08T21:24:55Z</cp:lastPrinted>
  <dcterms:created xsi:type="dcterms:W3CDTF">2016-01-07T19:58:46Z</dcterms:created>
  <dcterms:modified xsi:type="dcterms:W3CDTF">2025-09-08T18:39:15Z</dcterms:modified>
</cp:coreProperties>
</file>